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CLUB DEPORTIVO NUEVOS HORIZONTES\"/>
    </mc:Choice>
  </mc:AlternateContent>
  <bookViews>
    <workbookView xWindow="-15" yWindow="225" windowWidth="23235" windowHeight="11835"/>
  </bookViews>
  <sheets>
    <sheet name="PRESUPUESTO" sheetId="2" r:id="rId1"/>
    <sheet name="Hoja3" sheetId="3" r:id="rId2"/>
  </sheets>
  <definedNames>
    <definedName name="_xlnm.Print_Area" localSheetId="0">PRESUPUESTO!$A$1:$G$85</definedName>
  </definedNames>
  <calcPr calcId="162913"/>
</workbook>
</file>

<file path=xl/calcChain.xml><?xml version="1.0" encoding="utf-8"?>
<calcChain xmlns="http://schemas.openxmlformats.org/spreadsheetml/2006/main">
  <c r="C32" i="2" l="1"/>
  <c r="C45" i="2"/>
  <c r="C44" i="2"/>
  <c r="C33" i="2"/>
  <c r="C34" i="2"/>
  <c r="C22" i="2"/>
  <c r="C21" i="2"/>
  <c r="C31" i="2"/>
  <c r="C41" i="2"/>
  <c r="C43" i="2"/>
  <c r="C49" i="2"/>
  <c r="C50" i="2" s="1"/>
  <c r="C38" i="2"/>
  <c r="C42" i="2"/>
  <c r="C28" i="2" l="1"/>
  <c r="C25" i="2" l="1"/>
  <c r="C46" i="2" l="1"/>
  <c r="C51" i="2"/>
  <c r="A59" i="2"/>
  <c r="C37" i="2" l="1"/>
  <c r="A37" i="2"/>
  <c r="A38" i="2" s="1"/>
  <c r="A31" i="2"/>
  <c r="A32" i="2" s="1"/>
  <c r="A33" i="2" s="1"/>
  <c r="A34" i="2" s="1"/>
  <c r="A41" i="2"/>
  <c r="A42" i="2" s="1"/>
  <c r="A43" i="2" s="1"/>
  <c r="A44" i="2" s="1"/>
  <c r="A45" i="2" s="1"/>
  <c r="A46" i="2" s="1"/>
  <c r="C27" i="2"/>
  <c r="C26" i="2"/>
  <c r="A25" i="2"/>
  <c r="A26" i="2" s="1"/>
  <c r="A27" i="2" s="1"/>
  <c r="A28" i="2" s="1"/>
  <c r="A20" i="2"/>
  <c r="A21" i="2" s="1"/>
  <c r="A22" i="2" s="1"/>
  <c r="A56" i="2"/>
  <c r="A49" i="2"/>
  <c r="A50" i="2" s="1"/>
  <c r="A51" i="2" s="1"/>
  <c r="A52" i="2" s="1"/>
  <c r="A53" i="2" s="1"/>
  <c r="G66" i="2" l="1"/>
  <c r="G68" i="2" l="1"/>
  <c r="G67" i="2"/>
  <c r="G64" i="2"/>
  <c r="G65" i="2" s="1"/>
  <c r="G70" i="2"/>
  <c r="G73" i="2"/>
  <c r="G74" i="2" s="1"/>
  <c r="G69" i="2"/>
  <c r="G71" i="2"/>
  <c r="G76" i="2" l="1"/>
  <c r="G78" i="2" s="1"/>
</calcChain>
</file>

<file path=xl/sharedStrings.xml><?xml version="1.0" encoding="utf-8"?>
<sst xmlns="http://schemas.openxmlformats.org/spreadsheetml/2006/main" count="95" uniqueCount="74">
  <si>
    <t>M3</t>
  </si>
  <si>
    <t>UD</t>
  </si>
  <si>
    <t>M2</t>
  </si>
  <si>
    <t>Ml</t>
  </si>
  <si>
    <t>PA</t>
  </si>
  <si>
    <t>Fondo Patrimonial de las Empresas Reformadas</t>
  </si>
  <si>
    <t>Edificio Gubernamental "Dr. Rafael Kasse Acta"</t>
  </si>
  <si>
    <t>Gustavo Mejía Ricart No. 73 Esq. Agustín Lara, 7mo piso, Ens. Serrallés, Santo Domingo, R.D.</t>
  </si>
  <si>
    <t>TEL. 809-683-3591. Fax: 809-683-3888</t>
  </si>
  <si>
    <t>www.fonper.gov.do. RNC: 401-51381-1</t>
  </si>
  <si>
    <t>"AÑO DEL FOMENTO A LA EXPORTACIONES"</t>
  </si>
  <si>
    <t xml:space="preserve">PROYECTO: </t>
  </si>
  <si>
    <t xml:space="preserve">LOCALIZACIÓN: </t>
  </si>
  <si>
    <t xml:space="preserve">FECHA: </t>
  </si>
  <si>
    <t>No.</t>
  </si>
  <si>
    <t xml:space="preserve">DESCRIPCION </t>
  </si>
  <si>
    <t>CANTIDAD</t>
  </si>
  <si>
    <t>PU</t>
  </si>
  <si>
    <t>VALOR</t>
  </si>
  <si>
    <t>SUB TOTAL</t>
  </si>
  <si>
    <t xml:space="preserve">PRESUPUESTO GENERAL </t>
  </si>
  <si>
    <t>PRELIMINARES</t>
  </si>
  <si>
    <t>Zapatas de muros de 6" (0.45 x 0.25 Mts) (F´c= 210 Kg/cm2), Acero G60, 3 Ø 3/8", Est. Ø 3/8" @ 0.25 Mts</t>
  </si>
  <si>
    <t>Bote de Material (Esp.= 30%)</t>
  </si>
  <si>
    <t>Muros Blocks 6" BNP, Bast. Ø 3/8" @ 0.60 Mts</t>
  </si>
  <si>
    <t xml:space="preserve">M2 </t>
  </si>
  <si>
    <t>Columnas Amarre (F'c= 210 Kg/Cm2) (0.15 x 0.20 Mts) (Altura 1.90 Mts),(6 Uds) Acero G60, 4Ø3/8" Est. @ 0.20 Mts</t>
  </si>
  <si>
    <t>Vigas Amarre Corona (F'c= 210 Kg/Cm2) (0.15 x 0.20 Mts), Acero G60, 4 Ø 3/8" Est.. @  0.25 Mts</t>
  </si>
  <si>
    <t>Suministro y Colocación de Letrero de Obra en Vinil (Valla Full Color) (12´ x 8´). Incluye Estructura Metálica para Fijación (Marcos en Perfiles 3/4" x 3/4", Patas y Parales en Perfiles 1-1/2" x 1-1/2"). (Solicitar Arte a la Dirección de Proyectos del Fonper)</t>
  </si>
  <si>
    <t xml:space="preserve">Fumigación Contra Comején en Fundaciones en Áreas de Edificación </t>
  </si>
  <si>
    <t>MOVIMIENTO DE TIERRA</t>
  </si>
  <si>
    <t>Excavación a mano zapata de muros 6" en Tierra (0.45 x 0.65 Mts)</t>
  </si>
  <si>
    <t xml:space="preserve">TERMINACION DE SUPERFICIE </t>
  </si>
  <si>
    <t>Fraguache general (Elementos Hormigón Armado)</t>
  </si>
  <si>
    <t>Pañete En Columnas</t>
  </si>
  <si>
    <t xml:space="preserve">Cantos En General </t>
  </si>
  <si>
    <t>PINTURAS</t>
  </si>
  <si>
    <t>Pintura Base Económica (2 Manos)</t>
  </si>
  <si>
    <t>Resane de muros</t>
  </si>
  <si>
    <t xml:space="preserve">Replanteo General. </t>
  </si>
  <si>
    <t>HORMIGON ARMADO</t>
  </si>
  <si>
    <t>BLOQUES DE HORMIGON</t>
  </si>
  <si>
    <t>Pintura Acrílica en Muros (2 Manos)</t>
  </si>
  <si>
    <t>MISELANEOS</t>
  </si>
  <si>
    <t xml:space="preserve">LIMPIEZA FINAL </t>
  </si>
  <si>
    <t>Limpieza Final y Bote de escombros.</t>
  </si>
  <si>
    <t>SUB-TOTAL PRESUPUESTO</t>
  </si>
  <si>
    <t xml:space="preserve">GASTOS INDIRECTOS </t>
  </si>
  <si>
    <t>Dirección Técnica</t>
  </si>
  <si>
    <t>Itbis Dirección Técnica</t>
  </si>
  <si>
    <t>Seguros y Fianzas</t>
  </si>
  <si>
    <t xml:space="preserve">Gastos Administrativos </t>
  </si>
  <si>
    <t>Liquidación de Obreros (Ley 6-86)</t>
  </si>
  <si>
    <t>Transporte</t>
  </si>
  <si>
    <t>Codia</t>
  </si>
  <si>
    <t>Imprevistos (Sujetos Aprobación)</t>
  </si>
  <si>
    <t xml:space="preserve">Supervisión Externa </t>
  </si>
  <si>
    <t xml:space="preserve">Itbis Supervisión Externa </t>
  </si>
  <si>
    <t xml:space="preserve">SUB-TOTAL GASTOS INDIRECTOS </t>
  </si>
  <si>
    <t xml:space="preserve">TOTAL GENERAL PRESUPUESTO </t>
  </si>
  <si>
    <t xml:space="preserve">PREPARADO POR: </t>
  </si>
  <si>
    <t>REVISADO Y APROBADO POR :</t>
  </si>
  <si>
    <t>Suministro y Colocación de tableros 72´´ Acrilico fiberglass con aro con spring Heavy Duty y Malla incluye colocacion</t>
  </si>
  <si>
    <t>Demolicion de Muro incluye Zapata Mano</t>
  </si>
  <si>
    <t>Pañete En Vigas</t>
  </si>
  <si>
    <t>Muros Blocks 6" SNP (H= 2.5 Mts)  Ø 3/8" @ 0.60 Mts</t>
  </si>
  <si>
    <t>Pintura Acrilica en Cancha</t>
  </si>
  <si>
    <t>Solape Vigas y  Columnas de Amarre Existentes</t>
  </si>
  <si>
    <t>Pañete En Muros</t>
  </si>
  <si>
    <t>SECTOR EL EJIDO, MUNICIPIO SANTIAGO DE LOS CABALLEROS, PROVINCIA SANTIAGO</t>
  </si>
  <si>
    <t>RECONSTRUCCION VERJA PERIMETRAL  Y REPARACION DE CANCHA CLUB DEPORTIVO NUEVOS HORIZONTES;  AREA DE CONSTRUCCION (255.33M2)</t>
  </si>
  <si>
    <t>Relleno Material clasificado</t>
  </si>
  <si>
    <t>Dibujo de Logo Perimetral L 8X3 MTS</t>
  </si>
  <si>
    <r>
      <t xml:space="preserve">Dibujo de Logo  Del Fonper En Cancha  </t>
    </r>
    <r>
      <rPr>
        <sz val="16"/>
        <color theme="1"/>
        <rFont val="Calibri"/>
        <family val="2"/>
      </rPr>
      <t>ɸ 365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</si>
</sst>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([$$-409]* #,##0.00_);_([$$-409]* \(#,##0.00\);_([$$-409]* &quot;-&quot;??_);_(@_)"/>
    <numFmt numFmtId="168" formatCode="#,##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i/>
      <sz val="48"/>
      <name val="Palace Script MT"/>
      <family val="4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Arial"/>
      <family val="2"/>
    </font>
    <font>
      <sz val="16"/>
      <name val="Calibri"/>
      <family val="2"/>
    </font>
    <font>
      <sz val="16"/>
      <name val="Arial"/>
      <family val="2"/>
    </font>
    <font>
      <b/>
      <i/>
      <sz val="16"/>
      <name val="Arial"/>
      <family val="2"/>
    </font>
    <font>
      <b/>
      <sz val="16"/>
      <color indexed="8"/>
      <name val="Arial"/>
      <family val="2"/>
    </font>
    <font>
      <sz val="16"/>
      <name val="Times New Roman"/>
      <family val="1"/>
    </font>
    <font>
      <b/>
      <sz val="16"/>
      <name val="Arial"/>
      <family val="2"/>
    </font>
    <font>
      <sz val="16"/>
      <color indexed="8"/>
      <name val="Arial"/>
      <family val="2"/>
    </font>
    <font>
      <i/>
      <sz val="16"/>
      <name val="Times New Roman"/>
      <family val="1"/>
    </font>
    <font>
      <b/>
      <i/>
      <sz val="16"/>
      <color indexed="8"/>
      <name val="Arial"/>
      <family val="2"/>
    </font>
    <font>
      <i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2">
    <xf numFmtId="0" fontId="0" fillId="0" borderId="0" xfId="0"/>
    <xf numFmtId="0" fontId="3" fillId="2" borderId="0" xfId="4" applyFill="1" applyBorder="1" applyAlignment="1">
      <alignment horizontal="center"/>
    </xf>
    <xf numFmtId="0" fontId="3" fillId="2" borderId="0" xfId="4" applyFill="1" applyBorder="1"/>
    <xf numFmtId="0" fontId="8" fillId="2" borderId="0" xfId="4" applyFont="1" applyFill="1" applyBorder="1" applyAlignment="1">
      <alignment horizontal="left"/>
    </xf>
    <xf numFmtId="0" fontId="9" fillId="2" borderId="0" xfId="4" quotePrefix="1" applyFont="1" applyFill="1" applyBorder="1" applyAlignment="1">
      <alignment horizontal="center"/>
    </xf>
    <xf numFmtId="0" fontId="9" fillId="2" borderId="0" xfId="4" applyFont="1" applyFill="1" applyBorder="1"/>
    <xf numFmtId="0" fontId="8" fillId="2" borderId="0" xfId="4" applyFont="1" applyFill="1" applyBorder="1"/>
    <xf numFmtId="0" fontId="10" fillId="2" borderId="0" xfId="4" applyFont="1" applyFill="1" applyBorder="1" applyAlignment="1">
      <alignment horizontal="left" vertical="center"/>
    </xf>
    <xf numFmtId="0" fontId="10" fillId="2" borderId="0" xfId="4" applyFont="1" applyFill="1" applyBorder="1" applyAlignment="1">
      <alignment horizontal="left"/>
    </xf>
    <xf numFmtId="0" fontId="10" fillId="2" borderId="0" xfId="4" applyFont="1" applyFill="1" applyBorder="1" applyAlignment="1"/>
    <xf numFmtId="0" fontId="3" fillId="2" borderId="0" xfId="4" applyFont="1" applyFill="1" applyBorder="1" applyAlignment="1">
      <alignment horizontal="center"/>
    </xf>
    <xf numFmtId="0" fontId="3" fillId="2" borderId="0" xfId="4" applyFont="1" applyFill="1" applyBorder="1"/>
    <xf numFmtId="0" fontId="11" fillId="2" borderId="0" xfId="4" applyFont="1" applyFill="1" applyBorder="1" applyAlignment="1">
      <alignment horizontal="center"/>
    </xf>
    <xf numFmtId="0" fontId="11" fillId="2" borderId="0" xfId="4" applyFont="1" applyFill="1" applyBorder="1"/>
    <xf numFmtId="0" fontId="12" fillId="2" borderId="0" xfId="4" applyFont="1" applyFill="1" applyBorder="1"/>
    <xf numFmtId="49" fontId="13" fillId="2" borderId="1" xfId="4" applyNumberFormat="1" applyFont="1" applyFill="1" applyBorder="1" applyAlignment="1">
      <alignment horizontal="center" vertical="top"/>
    </xf>
    <xf numFmtId="49" fontId="13" fillId="2" borderId="1" xfId="4" applyNumberFormat="1" applyFont="1" applyFill="1" applyBorder="1" applyAlignment="1">
      <alignment horizontal="center" vertical="top" wrapText="1"/>
    </xf>
    <xf numFmtId="49" fontId="13" fillId="2" borderId="2" xfId="4" applyNumberFormat="1" applyFont="1" applyFill="1" applyBorder="1" applyAlignment="1">
      <alignment horizontal="center" vertical="top"/>
    </xf>
    <xf numFmtId="0" fontId="3" fillId="0" borderId="0" xfId="4" applyFill="1"/>
    <xf numFmtId="165" fontId="2" fillId="2" borderId="0" xfId="5" applyFont="1" applyFill="1"/>
    <xf numFmtId="0" fontId="15" fillId="2" borderId="0" xfId="4" applyFont="1" applyFill="1"/>
    <xf numFmtId="0" fontId="3" fillId="2" borderId="0" xfId="4" applyFill="1"/>
    <xf numFmtId="165" fontId="16" fillId="0" borderId="0" xfId="5" applyNumberFormat="1" applyFont="1" applyFill="1"/>
    <xf numFmtId="0" fontId="17" fillId="0" borderId="0" xfId="4" applyFont="1" applyFill="1"/>
    <xf numFmtId="0" fontId="18" fillId="0" borderId="0" xfId="0" applyFont="1" applyAlignment="1">
      <alignment wrapText="1"/>
    </xf>
    <xf numFmtId="0" fontId="18" fillId="0" borderId="0" xfId="0" applyFont="1"/>
    <xf numFmtId="2" fontId="19" fillId="0" borderId="0" xfId="0" applyNumberFormat="1" applyFont="1"/>
    <xf numFmtId="0" fontId="19" fillId="0" borderId="0" xfId="0" applyFont="1"/>
    <xf numFmtId="2" fontId="14" fillId="0" borderId="0" xfId="4" applyNumberFormat="1" applyFont="1" applyFill="1" applyBorder="1" applyAlignment="1">
      <alignment horizontal="center" vertical="top"/>
    </xf>
    <xf numFmtId="2" fontId="14" fillId="2" borderId="0" xfId="4" applyNumberFormat="1" applyFont="1" applyFill="1" applyBorder="1" applyAlignment="1">
      <alignment horizontal="center" vertical="top"/>
    </xf>
    <xf numFmtId="49" fontId="21" fillId="2" borderId="0" xfId="4" applyNumberFormat="1" applyFont="1" applyFill="1" applyBorder="1" applyAlignment="1">
      <alignment vertical="center" wrapText="1"/>
    </xf>
    <xf numFmtId="4" fontId="14" fillId="0" borderId="4" xfId="4" applyNumberFormat="1" applyFont="1" applyFill="1" applyBorder="1" applyAlignment="1">
      <alignment horizontal="left" vertical="top"/>
    </xf>
    <xf numFmtId="167" fontId="14" fillId="0" borderId="4" xfId="4" applyNumberFormat="1" applyFont="1" applyFill="1" applyBorder="1" applyAlignment="1">
      <alignment vertical="top"/>
    </xf>
    <xf numFmtId="0" fontId="19" fillId="0" borderId="0" xfId="4" applyFont="1" applyFill="1"/>
    <xf numFmtId="49" fontId="14" fillId="0" borderId="3" xfId="4" applyNumberFormat="1" applyFont="1" applyFill="1" applyBorder="1" applyAlignment="1">
      <alignment vertical="top" wrapText="1"/>
    </xf>
    <xf numFmtId="168" fontId="14" fillId="0" borderId="4" xfId="4" applyNumberFormat="1" applyFont="1" applyFill="1" applyBorder="1" applyAlignment="1">
      <alignment vertical="top"/>
    </xf>
    <xf numFmtId="49" fontId="14" fillId="0" borderId="4" xfId="4" applyNumberFormat="1" applyFont="1" applyFill="1" applyBorder="1" applyAlignment="1">
      <alignment horizontal="center" vertical="top"/>
    </xf>
    <xf numFmtId="49" fontId="19" fillId="0" borderId="0" xfId="4" applyNumberFormat="1" applyFont="1" applyFill="1" applyBorder="1" applyAlignment="1">
      <alignment vertical="top" wrapText="1"/>
    </xf>
    <xf numFmtId="9" fontId="19" fillId="0" borderId="0" xfId="10" applyFont="1" applyFill="1" applyBorder="1" applyAlignment="1">
      <alignment vertical="top"/>
    </xf>
    <xf numFmtId="10" fontId="23" fillId="0" borderId="0" xfId="10" applyNumberFormat="1" applyFont="1" applyFill="1" applyBorder="1" applyAlignment="1">
      <alignment vertical="top"/>
    </xf>
    <xf numFmtId="49" fontId="19" fillId="0" borderId="3" xfId="4" applyNumberFormat="1" applyFont="1" applyFill="1" applyBorder="1" applyAlignment="1">
      <alignment horizontal="center" vertical="top" wrapText="1"/>
    </xf>
    <xf numFmtId="49" fontId="19" fillId="0" borderId="4" xfId="4" applyNumberFormat="1" applyFont="1" applyFill="1" applyBorder="1" applyAlignment="1">
      <alignment horizontal="center" vertical="top" wrapText="1"/>
    </xf>
    <xf numFmtId="0" fontId="19" fillId="0" borderId="0" xfId="4" applyFont="1" applyFill="1" applyBorder="1" applyAlignment="1">
      <alignment vertical="top"/>
    </xf>
    <xf numFmtId="0" fontId="14" fillId="0" borderId="0" xfId="4" applyFont="1" applyFill="1" applyBorder="1"/>
    <xf numFmtId="165" fontId="24" fillId="0" borderId="0" xfId="5" applyNumberFormat="1" applyFont="1" applyFill="1"/>
    <xf numFmtId="4" fontId="25" fillId="0" borderId="0" xfId="4" applyNumberFormat="1" applyFont="1" applyFill="1"/>
    <xf numFmtId="165" fontId="26" fillId="0" borderId="0" xfId="5" applyNumberFormat="1" applyFont="1" applyFill="1"/>
    <xf numFmtId="165" fontId="27" fillId="0" borderId="0" xfId="5" applyNumberFormat="1" applyFont="1" applyFill="1"/>
    <xf numFmtId="0" fontId="18" fillId="0" borderId="0" xfId="4" applyFont="1" applyFill="1"/>
    <xf numFmtId="165" fontId="29" fillId="0" borderId="0" xfId="5" applyNumberFormat="1" applyFont="1" applyFill="1"/>
    <xf numFmtId="4" fontId="30" fillId="0" borderId="0" xfId="4" applyNumberFormat="1" applyFont="1" applyFill="1"/>
    <xf numFmtId="165" fontId="23" fillId="0" borderId="0" xfId="5" applyNumberFormat="1" applyFont="1" applyFill="1"/>
    <xf numFmtId="0" fontId="31" fillId="0" borderId="0" xfId="4" applyFont="1" applyFill="1"/>
    <xf numFmtId="0" fontId="24" fillId="0" borderId="0" xfId="4" applyFont="1" applyFill="1"/>
    <xf numFmtId="0" fontId="19" fillId="0" borderId="0" xfId="0" applyFont="1" applyProtection="1">
      <protection locked="0"/>
    </xf>
    <xf numFmtId="166" fontId="22" fillId="0" borderId="0" xfId="8" applyFont="1" applyFill="1" applyAlignment="1" applyProtection="1">
      <alignment horizontal="center" vertical="center" wrapText="1"/>
      <protection locked="0"/>
    </xf>
    <xf numFmtId="0" fontId="19" fillId="0" borderId="4" xfId="4" applyFont="1" applyFill="1" applyBorder="1" applyProtection="1">
      <protection locked="0"/>
    </xf>
    <xf numFmtId="166" fontId="14" fillId="0" borderId="2" xfId="8" applyFont="1" applyFill="1" applyBorder="1" applyAlignment="1" applyProtection="1">
      <alignment horizontal="center" vertical="top"/>
      <protection locked="0"/>
    </xf>
    <xf numFmtId="0" fontId="19" fillId="0" borderId="0" xfId="4" applyFont="1" applyFill="1" applyProtection="1">
      <protection locked="0"/>
    </xf>
    <xf numFmtId="4" fontId="14" fillId="0" borderId="4" xfId="4" applyNumberFormat="1" applyFont="1" applyFill="1" applyBorder="1" applyAlignment="1" applyProtection="1">
      <alignment vertical="top"/>
      <protection locked="0"/>
    </xf>
    <xf numFmtId="167" fontId="14" fillId="0" borderId="2" xfId="4" applyNumberFormat="1" applyFont="1" applyFill="1" applyBorder="1" applyProtection="1">
      <protection locked="0"/>
    </xf>
    <xf numFmtId="166" fontId="19" fillId="0" borderId="0" xfId="4" applyNumberFormat="1" applyFont="1" applyFill="1" applyProtection="1">
      <protection locked="0"/>
    </xf>
    <xf numFmtId="49" fontId="19" fillId="0" borderId="4" xfId="4" applyNumberFormat="1" applyFont="1" applyFill="1" applyBorder="1" applyAlignment="1" applyProtection="1">
      <alignment horizontal="center" vertical="top" wrapText="1"/>
      <protection locked="0"/>
    </xf>
    <xf numFmtId="49" fontId="19" fillId="0" borderId="2" xfId="4" applyNumberFormat="1" applyFont="1" applyFill="1" applyBorder="1" applyAlignment="1" applyProtection="1">
      <alignment horizontal="center" vertical="top" wrapText="1"/>
      <protection locked="0"/>
    </xf>
    <xf numFmtId="166" fontId="14" fillId="0" borderId="2" xfId="4" applyNumberFormat="1" applyFont="1" applyFill="1" applyBorder="1" applyProtection="1">
      <protection locked="0"/>
    </xf>
    <xf numFmtId="0" fontId="14" fillId="0" borderId="0" xfId="4" applyFont="1" applyFill="1" applyProtection="1">
      <protection locked="0"/>
    </xf>
    <xf numFmtId="165" fontId="24" fillId="0" borderId="0" xfId="5" applyNumberFormat="1" applyFont="1" applyFill="1" applyProtection="1">
      <protection locked="0"/>
    </xf>
    <xf numFmtId="0" fontId="10" fillId="2" borderId="0" xfId="4" applyFont="1" applyFill="1" applyBorder="1" applyAlignment="1">
      <alignment horizontal="left" vertical="center" wrapText="1"/>
    </xf>
    <xf numFmtId="0" fontId="10" fillId="2" borderId="0" xfId="4" applyFont="1" applyFill="1" applyBorder="1" applyAlignment="1">
      <alignment horizontal="left" wrapText="1"/>
    </xf>
    <xf numFmtId="0" fontId="14" fillId="2" borderId="3" xfId="4" applyFont="1" applyFill="1" applyBorder="1" applyAlignment="1">
      <alignment horizontal="center"/>
    </xf>
    <xf numFmtId="0" fontId="14" fillId="2" borderId="4" xfId="4" applyFont="1" applyFill="1" applyBorder="1" applyAlignment="1">
      <alignment horizontal="center"/>
    </xf>
    <xf numFmtId="0" fontId="14" fillId="2" borderId="2" xfId="4" applyFont="1" applyFill="1" applyBorder="1" applyAlignment="1">
      <alignment horizontal="center"/>
    </xf>
    <xf numFmtId="0" fontId="7" fillId="2" borderId="0" xfId="4" applyFont="1" applyFill="1" applyBorder="1" applyAlignment="1">
      <alignment horizontal="center"/>
    </xf>
    <xf numFmtId="0" fontId="4" fillId="2" borderId="0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6" fillId="2" borderId="0" xfId="4" applyFont="1" applyFill="1" applyBorder="1" applyAlignment="1">
      <alignment horizontal="center"/>
    </xf>
    <xf numFmtId="0" fontId="3" fillId="2" borderId="0" xfId="4" applyFill="1" applyBorder="1" applyAlignment="1">
      <alignment horizontal="center"/>
    </xf>
    <xf numFmtId="0" fontId="3" fillId="2" borderId="0" xfId="4" applyFill="1" applyBorder="1" applyAlignment="1">
      <alignment wrapText="1"/>
    </xf>
    <xf numFmtId="0" fontId="9" fillId="2" borderId="0" xfId="4" applyFont="1" applyFill="1" applyBorder="1" applyAlignment="1">
      <alignment horizontal="left" wrapText="1"/>
    </xf>
    <xf numFmtId="0" fontId="10" fillId="2" borderId="0" xfId="4" applyFont="1" applyFill="1" applyBorder="1" applyAlignment="1">
      <alignment wrapText="1"/>
    </xf>
    <xf numFmtId="0" fontId="3" fillId="2" borderId="0" xfId="4" applyFont="1" applyFill="1" applyBorder="1" applyAlignment="1">
      <alignment wrapText="1"/>
    </xf>
    <xf numFmtId="164" fontId="10" fillId="2" borderId="0" xfId="4" applyNumberFormat="1" applyFont="1" applyFill="1" applyBorder="1" applyAlignment="1">
      <alignment horizontal="left" wrapText="1"/>
    </xf>
    <xf numFmtId="0" fontId="11" fillId="2" borderId="0" xfId="4" applyFont="1" applyFill="1" applyBorder="1" applyAlignment="1">
      <alignment horizontal="left" wrapText="1"/>
    </xf>
    <xf numFmtId="49" fontId="21" fillId="0" borderId="0" xfId="4" applyNumberFormat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4" fontId="14" fillId="0" borderId="3" xfId="4" applyNumberFormat="1" applyFont="1" applyFill="1" applyBorder="1" applyAlignment="1">
      <alignment horizontal="left" vertical="top" wrapText="1"/>
    </xf>
    <xf numFmtId="0" fontId="19" fillId="0" borderId="0" xfId="4" applyFont="1" applyFill="1" applyAlignment="1">
      <alignment wrapText="1"/>
    </xf>
    <xf numFmtId="0" fontId="19" fillId="0" borderId="0" xfId="4" applyFont="1" applyFill="1" applyBorder="1" applyAlignment="1">
      <alignment vertical="top" wrapText="1"/>
    </xf>
    <xf numFmtId="4" fontId="25" fillId="0" borderId="0" xfId="4" applyNumberFormat="1" applyFont="1" applyFill="1" applyAlignment="1">
      <alignment wrapText="1"/>
    </xf>
    <xf numFmtId="4" fontId="28" fillId="0" borderId="0" xfId="4" applyNumberFormat="1" applyFont="1" applyFill="1" applyAlignment="1">
      <alignment wrapText="1"/>
    </xf>
    <xf numFmtId="0" fontId="3" fillId="0" borderId="0" xfId="4" applyFill="1" applyAlignment="1">
      <alignment wrapText="1"/>
    </xf>
    <xf numFmtId="0" fontId="0" fillId="0" borderId="0" xfId="0" applyAlignment="1">
      <alignment wrapText="1"/>
    </xf>
  </cellXfs>
  <cellStyles count="11">
    <cellStyle name="Millares 2" xfId="6"/>
    <cellStyle name="Millares 5" xfId="5"/>
    <cellStyle name="Moneda 2" xfId="8"/>
    <cellStyle name="Moneda 7" xfId="9"/>
    <cellStyle name="Normal" xfId="0" builtinId="0"/>
    <cellStyle name="Normal 10 2" xfId="2"/>
    <cellStyle name="Normal 2" xfId="7"/>
    <cellStyle name="Normal 2 5" xfId="4"/>
    <cellStyle name="Normal 3 3" xfId="3"/>
    <cellStyle name="Normal 5" xfId="1"/>
    <cellStyle name="Porcentual 6" xfId="1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</xdr:row>
      <xdr:rowOff>323850</xdr:rowOff>
    </xdr:from>
    <xdr:to>
      <xdr:col>0</xdr:col>
      <xdr:colOff>333375</xdr:colOff>
      <xdr:row>7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EEFFF"/>
            </a:clrFrom>
            <a:clrTo>
              <a:srgbClr val="EEEFFF">
                <a:alpha val="0"/>
              </a:srgbClr>
            </a:clrTo>
          </a:clrChange>
          <a:lum bright="10000" contrast="10000"/>
        </a:blip>
        <a:srcRect/>
        <a:stretch>
          <a:fillRect/>
        </a:stretch>
      </xdr:blipFill>
      <xdr:spPr bwMode="auto">
        <a:xfrm>
          <a:off x="523875" y="523875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1</xdr:row>
      <xdr:rowOff>323850</xdr:rowOff>
    </xdr:from>
    <xdr:to>
      <xdr:col>0</xdr:col>
      <xdr:colOff>333375</xdr:colOff>
      <xdr:row>7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EEFFF"/>
            </a:clrFrom>
            <a:clrTo>
              <a:srgbClr val="EEEFFF">
                <a:alpha val="0"/>
              </a:srgbClr>
            </a:clrTo>
          </a:clrChange>
          <a:lum bright="10000" contrast="10000"/>
        </a:blip>
        <a:srcRect/>
        <a:stretch>
          <a:fillRect/>
        </a:stretch>
      </xdr:blipFill>
      <xdr:spPr bwMode="auto">
        <a:xfrm>
          <a:off x="523875" y="523875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542924</xdr:colOff>
      <xdr:row>0</xdr:row>
      <xdr:rowOff>190499</xdr:rowOff>
    </xdr:from>
    <xdr:to>
      <xdr:col>0</xdr:col>
      <xdr:colOff>1517650</xdr:colOff>
      <xdr:row>3</xdr:row>
      <xdr:rowOff>142875</xdr:rowOff>
    </xdr:to>
    <xdr:pic>
      <xdr:nvPicPr>
        <xdr:cNvPr id="4" name="3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4" y="190499"/>
          <a:ext cx="1733551" cy="1638301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82</xdr:row>
      <xdr:rowOff>66675</xdr:rowOff>
    </xdr:from>
    <xdr:to>
      <xdr:col>1</xdr:col>
      <xdr:colOff>3609975</xdr:colOff>
      <xdr:row>82</xdr:row>
      <xdr:rowOff>66675</xdr:rowOff>
    </xdr:to>
    <xdr:cxnSp macro="">
      <xdr:nvCxnSpPr>
        <xdr:cNvPr id="5" name="4 Conector recto"/>
        <xdr:cNvCxnSpPr/>
      </xdr:nvCxnSpPr>
      <xdr:spPr>
        <a:xfrm>
          <a:off x="1381125" y="89515950"/>
          <a:ext cx="35242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82</xdr:row>
      <xdr:rowOff>66675</xdr:rowOff>
    </xdr:from>
    <xdr:to>
      <xdr:col>5</xdr:col>
      <xdr:colOff>1466850</xdr:colOff>
      <xdr:row>82</xdr:row>
      <xdr:rowOff>66675</xdr:rowOff>
    </xdr:to>
    <xdr:cxnSp macro="">
      <xdr:nvCxnSpPr>
        <xdr:cNvPr id="6" name="2 Conector recto"/>
        <xdr:cNvCxnSpPr/>
      </xdr:nvCxnSpPr>
      <xdr:spPr>
        <a:xfrm>
          <a:off x="9182100" y="89515950"/>
          <a:ext cx="35242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98"/>
  <sheetViews>
    <sheetView tabSelected="1" view="pageBreakPreview" zoomScale="60" zoomScaleNormal="100" workbookViewId="0">
      <selection activeCell="B20" sqref="B20"/>
    </sheetView>
  </sheetViews>
  <sheetFormatPr baseColWidth="10" defaultRowHeight="15" x14ac:dyDescent="0.25"/>
  <cols>
    <col min="1" max="1" width="23.85546875" customWidth="1"/>
    <col min="2" max="2" width="119.7109375" style="91" customWidth="1"/>
    <col min="3" max="3" width="19.140625" customWidth="1"/>
    <col min="4" max="4" width="16.5703125" customWidth="1"/>
    <col min="5" max="5" width="23.140625" customWidth="1"/>
    <col min="6" max="6" width="25.28515625" customWidth="1"/>
    <col min="7" max="7" width="28.7109375" customWidth="1"/>
    <col min="8" max="8" width="25.85546875" customWidth="1"/>
  </cols>
  <sheetData>
    <row r="1" spans="1:8" ht="15.75" x14ac:dyDescent="0.25">
      <c r="A1" s="1"/>
      <c r="B1" s="77"/>
      <c r="C1" s="2"/>
      <c r="D1" s="2"/>
      <c r="E1" s="2"/>
      <c r="F1" s="2"/>
      <c r="G1" s="2"/>
      <c r="H1" s="21"/>
    </row>
    <row r="2" spans="1:8" ht="60.75" x14ac:dyDescent="0.85">
      <c r="A2" s="73" t="s">
        <v>5</v>
      </c>
      <c r="B2" s="73"/>
      <c r="C2" s="73"/>
      <c r="D2" s="73"/>
      <c r="E2" s="73"/>
      <c r="F2" s="73"/>
      <c r="G2" s="73"/>
      <c r="H2" s="21"/>
    </row>
    <row r="3" spans="1:8" ht="18.75" x14ac:dyDescent="0.3">
      <c r="A3" s="74" t="s">
        <v>6</v>
      </c>
      <c r="B3" s="74"/>
      <c r="C3" s="74"/>
      <c r="D3" s="74"/>
      <c r="E3" s="74"/>
      <c r="F3" s="74"/>
      <c r="G3" s="74"/>
      <c r="H3" s="21"/>
    </row>
    <row r="4" spans="1:8" ht="15.75" x14ac:dyDescent="0.25">
      <c r="A4" s="75" t="s">
        <v>7</v>
      </c>
      <c r="B4" s="75"/>
      <c r="C4" s="75"/>
      <c r="D4" s="75"/>
      <c r="E4" s="75"/>
      <c r="F4" s="75"/>
      <c r="G4" s="75"/>
      <c r="H4" s="21"/>
    </row>
    <row r="5" spans="1:8" ht="15.75" x14ac:dyDescent="0.25">
      <c r="A5" s="76" t="s">
        <v>8</v>
      </c>
      <c r="B5" s="76"/>
      <c r="C5" s="76"/>
      <c r="D5" s="76"/>
      <c r="E5" s="76"/>
      <c r="F5" s="76"/>
      <c r="G5" s="76"/>
      <c r="H5" s="21"/>
    </row>
    <row r="6" spans="1:8" ht="15.75" x14ac:dyDescent="0.25">
      <c r="A6" s="76" t="s">
        <v>9</v>
      </c>
      <c r="B6" s="76"/>
      <c r="C6" s="76"/>
      <c r="D6" s="76"/>
      <c r="E6" s="76"/>
      <c r="F6" s="76"/>
      <c r="G6" s="76"/>
      <c r="H6" s="21"/>
    </row>
    <row r="7" spans="1:8" ht="15.75" x14ac:dyDescent="0.25">
      <c r="A7" s="72" t="s">
        <v>10</v>
      </c>
      <c r="B7" s="72"/>
      <c r="C7" s="72"/>
      <c r="D7" s="72"/>
      <c r="E7" s="72"/>
      <c r="F7" s="72"/>
      <c r="G7" s="72"/>
      <c r="H7" s="21"/>
    </row>
    <row r="8" spans="1:8" ht="15.75" x14ac:dyDescent="0.25">
      <c r="A8" s="3"/>
      <c r="B8" s="78"/>
      <c r="C8" s="4"/>
      <c r="D8" s="5"/>
      <c r="E8" s="5"/>
      <c r="F8" s="6"/>
      <c r="G8" s="6"/>
      <c r="H8" s="21"/>
    </row>
    <row r="9" spans="1:8" ht="15.75" x14ac:dyDescent="0.25">
      <c r="A9" s="7" t="s">
        <v>11</v>
      </c>
      <c r="B9" s="67" t="s">
        <v>70</v>
      </c>
      <c r="C9" s="67"/>
      <c r="D9" s="67"/>
      <c r="E9" s="67"/>
      <c r="F9" s="67"/>
      <c r="G9" s="67"/>
      <c r="H9" s="21"/>
    </row>
    <row r="10" spans="1:8" ht="15.75" x14ac:dyDescent="0.25">
      <c r="A10" s="8"/>
      <c r="B10" s="68"/>
      <c r="C10" s="68"/>
      <c r="D10" s="68"/>
      <c r="E10" s="68"/>
      <c r="F10" s="68"/>
      <c r="G10" s="68"/>
      <c r="H10" s="21"/>
    </row>
    <row r="11" spans="1:8" ht="15.75" x14ac:dyDescent="0.25">
      <c r="A11" s="8" t="s">
        <v>12</v>
      </c>
      <c r="B11" s="79" t="s">
        <v>69</v>
      </c>
      <c r="C11" s="9"/>
      <c r="D11" s="9"/>
      <c r="E11" s="9"/>
      <c r="F11" s="9"/>
      <c r="G11" s="9"/>
      <c r="H11" s="21"/>
    </row>
    <row r="12" spans="1:8" ht="15.75" x14ac:dyDescent="0.25">
      <c r="A12" s="10"/>
      <c r="B12" s="80"/>
      <c r="C12" s="11"/>
      <c r="D12" s="11"/>
      <c r="E12" s="11"/>
      <c r="F12" s="11"/>
      <c r="G12" s="11"/>
      <c r="H12" s="21"/>
    </row>
    <row r="13" spans="1:8" ht="15.75" x14ac:dyDescent="0.25">
      <c r="A13" s="8" t="s">
        <v>13</v>
      </c>
      <c r="B13" s="81"/>
      <c r="C13" s="12"/>
      <c r="D13" s="13"/>
      <c r="E13" s="13"/>
      <c r="F13" s="13"/>
      <c r="G13" s="14"/>
      <c r="H13" s="21"/>
    </row>
    <row r="14" spans="1:8" ht="15.75" x14ac:dyDescent="0.25">
      <c r="A14" s="8"/>
      <c r="B14" s="81"/>
      <c r="C14" s="12"/>
      <c r="D14" s="13"/>
      <c r="E14" s="13"/>
      <c r="F14" s="13"/>
      <c r="G14" s="14"/>
      <c r="H14" s="21"/>
    </row>
    <row r="15" spans="1:8" ht="16.5" thickBot="1" x14ac:dyDescent="0.3">
      <c r="A15" s="8"/>
      <c r="B15" s="82"/>
      <c r="C15" s="12"/>
      <c r="D15" s="13"/>
      <c r="E15" s="13"/>
      <c r="F15" s="13"/>
      <c r="G15" s="14"/>
      <c r="H15" s="21"/>
    </row>
    <row r="16" spans="1:8" ht="18" thickBot="1" x14ac:dyDescent="0.3">
      <c r="A16" s="15" t="s">
        <v>14</v>
      </c>
      <c r="B16" s="16" t="s">
        <v>15</v>
      </c>
      <c r="C16" s="15" t="s">
        <v>16</v>
      </c>
      <c r="D16" s="15" t="s">
        <v>1</v>
      </c>
      <c r="E16" s="15" t="s">
        <v>17</v>
      </c>
      <c r="F16" s="15" t="s">
        <v>18</v>
      </c>
      <c r="G16" s="17" t="s">
        <v>19</v>
      </c>
      <c r="H16" s="21"/>
    </row>
    <row r="17" spans="1:8" ht="21.75" thickBot="1" x14ac:dyDescent="0.4">
      <c r="A17" s="69" t="s">
        <v>20</v>
      </c>
      <c r="B17" s="70"/>
      <c r="C17" s="70"/>
      <c r="D17" s="70"/>
      <c r="E17" s="70"/>
      <c r="F17" s="70"/>
      <c r="G17" s="71"/>
      <c r="H17" s="21"/>
    </row>
    <row r="18" spans="1:8" ht="21" x14ac:dyDescent="0.25">
      <c r="A18" s="29"/>
      <c r="B18" s="30"/>
      <c r="C18" s="19"/>
      <c r="D18" s="20"/>
      <c r="E18" s="21"/>
      <c r="F18" s="21"/>
      <c r="G18" s="21"/>
      <c r="H18" s="21"/>
    </row>
    <row r="19" spans="1:8" ht="21" x14ac:dyDescent="0.35">
      <c r="A19" s="28">
        <v>1</v>
      </c>
      <c r="B19" s="83" t="s">
        <v>21</v>
      </c>
      <c r="C19" s="27"/>
      <c r="D19" s="27"/>
      <c r="E19" s="54"/>
      <c r="F19" s="54"/>
      <c r="G19" s="54"/>
      <c r="H19" s="21"/>
    </row>
    <row r="20" spans="1:8" ht="81.75" x14ac:dyDescent="0.35">
      <c r="A20" s="25">
        <f>+A19+0.01</f>
        <v>1.01</v>
      </c>
      <c r="B20" s="24" t="s">
        <v>28</v>
      </c>
      <c r="C20" s="26">
        <v>1</v>
      </c>
      <c r="D20" s="27" t="s">
        <v>4</v>
      </c>
      <c r="E20" s="55"/>
      <c r="F20" s="55"/>
      <c r="G20" s="54"/>
      <c r="H20" s="21"/>
    </row>
    <row r="21" spans="1:8" ht="21" x14ac:dyDescent="0.35">
      <c r="A21" s="25">
        <f>+A20+0.01</f>
        <v>1.02</v>
      </c>
      <c r="B21" s="24" t="s">
        <v>39</v>
      </c>
      <c r="C21" s="26">
        <f>106.83*0.45</f>
        <v>48.073500000000003</v>
      </c>
      <c r="D21" s="27" t="s">
        <v>25</v>
      </c>
      <c r="E21" s="55"/>
      <c r="F21" s="55"/>
      <c r="G21" s="54"/>
      <c r="H21" s="21"/>
    </row>
    <row r="22" spans="1:8" ht="21" x14ac:dyDescent="0.35">
      <c r="A22" s="25">
        <f>+A21+0.01</f>
        <v>1.03</v>
      </c>
      <c r="B22" s="24" t="s">
        <v>29</v>
      </c>
      <c r="C22" s="26">
        <f>106.83*0.25</f>
        <v>26.7075</v>
      </c>
      <c r="D22" s="27" t="s">
        <v>25</v>
      </c>
      <c r="E22" s="55"/>
      <c r="F22" s="55"/>
      <c r="G22" s="54"/>
      <c r="H22" s="21"/>
    </row>
    <row r="23" spans="1:8" ht="21" x14ac:dyDescent="0.35">
      <c r="A23" s="27"/>
      <c r="B23" s="84"/>
      <c r="C23" s="26"/>
      <c r="D23" s="27"/>
      <c r="E23" s="55"/>
      <c r="F23" s="55"/>
      <c r="G23" s="55"/>
      <c r="H23" s="21"/>
    </row>
    <row r="24" spans="1:8" ht="21" x14ac:dyDescent="0.35">
      <c r="A24" s="28">
        <v>2</v>
      </c>
      <c r="B24" s="83" t="s">
        <v>30</v>
      </c>
      <c r="C24" s="26"/>
      <c r="D24" s="27"/>
      <c r="E24" s="55"/>
      <c r="F24" s="55"/>
      <c r="G24" s="55"/>
      <c r="H24" s="21"/>
    </row>
    <row r="25" spans="1:8" ht="21" x14ac:dyDescent="0.35">
      <c r="A25" s="25">
        <f>A24+0.01</f>
        <v>2.0099999999999998</v>
      </c>
      <c r="B25" s="24" t="s">
        <v>63</v>
      </c>
      <c r="C25" s="26">
        <f>106.83*(2.5+0.65)*0.2</f>
        <v>67.302900000000008</v>
      </c>
      <c r="D25" s="27" t="s">
        <v>0</v>
      </c>
      <c r="E25" s="55"/>
      <c r="F25" s="55"/>
      <c r="G25" s="55"/>
      <c r="H25" s="21"/>
    </row>
    <row r="26" spans="1:8" ht="21" x14ac:dyDescent="0.35">
      <c r="A26" s="25">
        <f t="shared" ref="A26:A28" si="0">A25+0.01</f>
        <v>2.0199999999999996</v>
      </c>
      <c r="B26" s="24" t="s">
        <v>31</v>
      </c>
      <c r="C26" s="26">
        <f>((0.45*0.25)+(0.4*0.25))*106.83</f>
        <v>22.701375000000002</v>
      </c>
      <c r="D26" s="27" t="s">
        <v>0</v>
      </c>
      <c r="E26" s="55"/>
      <c r="F26" s="55"/>
      <c r="G26" s="55"/>
      <c r="H26" s="21"/>
    </row>
    <row r="27" spans="1:8" ht="21" x14ac:dyDescent="0.35">
      <c r="A27" s="25">
        <f t="shared" si="0"/>
        <v>2.0299999999999994</v>
      </c>
      <c r="B27" s="24" t="s">
        <v>71</v>
      </c>
      <c r="C27" s="26">
        <f>0.3*0.4*106.83</f>
        <v>12.819599999999999</v>
      </c>
      <c r="D27" s="27" t="s">
        <v>0</v>
      </c>
      <c r="E27" s="55"/>
      <c r="F27" s="55"/>
      <c r="G27" s="55"/>
      <c r="H27" s="21"/>
    </row>
    <row r="28" spans="1:8" ht="21" x14ac:dyDescent="0.35">
      <c r="A28" s="25">
        <f t="shared" si="0"/>
        <v>2.0399999999999991</v>
      </c>
      <c r="B28" s="24" t="s">
        <v>23</v>
      </c>
      <c r="C28" s="26">
        <f>(106.83*2.5*0.2)+(0.45*0.25*106.83)</f>
        <v>65.433374999999998</v>
      </c>
      <c r="D28" s="27" t="s">
        <v>0</v>
      </c>
      <c r="E28" s="55"/>
      <c r="F28" s="55"/>
      <c r="G28" s="55"/>
      <c r="H28" s="21"/>
    </row>
    <row r="29" spans="1:8" ht="21" x14ac:dyDescent="0.35">
      <c r="A29" s="27"/>
      <c r="B29" s="84"/>
      <c r="C29" s="26"/>
      <c r="D29" s="27"/>
      <c r="E29" s="55"/>
      <c r="F29" s="55"/>
      <c r="G29" s="55"/>
      <c r="H29" s="21"/>
    </row>
    <row r="30" spans="1:8" ht="21" x14ac:dyDescent="0.35">
      <c r="A30" s="28">
        <v>3</v>
      </c>
      <c r="B30" s="83" t="s">
        <v>40</v>
      </c>
      <c r="C30" s="26"/>
      <c r="D30" s="27"/>
      <c r="E30" s="55"/>
      <c r="F30" s="55"/>
      <c r="G30" s="55"/>
      <c r="H30" s="21"/>
    </row>
    <row r="31" spans="1:8" ht="41.25" x14ac:dyDescent="0.35">
      <c r="A31" s="25">
        <f>A30+0.01</f>
        <v>3.01</v>
      </c>
      <c r="B31" s="24" t="s">
        <v>22</v>
      </c>
      <c r="C31" s="26">
        <f>0.45*0.25*106.83</f>
        <v>12.018375000000001</v>
      </c>
      <c r="D31" s="27" t="s">
        <v>0</v>
      </c>
      <c r="E31" s="55"/>
      <c r="F31" s="55"/>
      <c r="G31" s="55"/>
      <c r="H31" s="21"/>
    </row>
    <row r="32" spans="1:8" ht="41.25" x14ac:dyDescent="0.35">
      <c r="A32" s="25">
        <f t="shared" ref="A32" si="1">A31+0.01</f>
        <v>3.0199999999999996</v>
      </c>
      <c r="B32" s="24" t="s">
        <v>26</v>
      </c>
      <c r="C32" s="26">
        <f>(0.15*0.2*2.55)*24</f>
        <v>1.8359999999999999</v>
      </c>
      <c r="D32" s="27" t="s">
        <v>0</v>
      </c>
      <c r="E32" s="55"/>
      <c r="F32" s="55"/>
      <c r="G32" s="55"/>
      <c r="H32" s="21"/>
    </row>
    <row r="33" spans="1:8" ht="41.25" x14ac:dyDescent="0.35">
      <c r="A33" s="25">
        <f>A32+0.01</f>
        <v>3.0299999999999994</v>
      </c>
      <c r="B33" s="24" t="s">
        <v>27</v>
      </c>
      <c r="C33" s="26">
        <f>106.83*0.15*0.2</f>
        <v>3.2049000000000003</v>
      </c>
      <c r="D33" s="27" t="s">
        <v>0</v>
      </c>
      <c r="E33" s="55"/>
      <c r="F33" s="55"/>
      <c r="G33" s="55"/>
      <c r="H33" s="21"/>
    </row>
    <row r="34" spans="1:8" ht="21" x14ac:dyDescent="0.35">
      <c r="A34" s="25">
        <f>A33+0.01</f>
        <v>3.0399999999999991</v>
      </c>
      <c r="B34" s="24" t="s">
        <v>67</v>
      </c>
      <c r="C34" s="26">
        <f>18*3.42*0.2*0.15</f>
        <v>1.8468</v>
      </c>
      <c r="D34" s="27" t="s">
        <v>0</v>
      </c>
      <c r="E34" s="55"/>
      <c r="F34" s="55"/>
      <c r="G34" s="55"/>
      <c r="H34" s="21"/>
    </row>
    <row r="35" spans="1:8" ht="21" x14ac:dyDescent="0.35">
      <c r="A35" s="27"/>
      <c r="B35" s="84"/>
      <c r="C35" s="26"/>
      <c r="D35" s="27"/>
      <c r="E35" s="55"/>
      <c r="F35" s="55"/>
      <c r="G35" s="55"/>
      <c r="H35" s="21"/>
    </row>
    <row r="36" spans="1:8" ht="21" x14ac:dyDescent="0.35">
      <c r="A36" s="28">
        <v>4</v>
      </c>
      <c r="B36" s="83" t="s">
        <v>41</v>
      </c>
      <c r="C36" s="26"/>
      <c r="D36" s="27"/>
      <c r="E36" s="55"/>
      <c r="F36" s="55"/>
      <c r="G36" s="55"/>
      <c r="H36" s="21"/>
    </row>
    <row r="37" spans="1:8" ht="21" x14ac:dyDescent="0.35">
      <c r="A37" s="25">
        <f>A36+0.01</f>
        <v>4.01</v>
      </c>
      <c r="B37" s="24" t="s">
        <v>24</v>
      </c>
      <c r="C37" s="26">
        <f>106.83*0.4</f>
        <v>42.731999999999999</v>
      </c>
      <c r="D37" s="27" t="s">
        <v>25</v>
      </c>
      <c r="E37" s="55"/>
      <c r="F37" s="55"/>
      <c r="G37" s="55"/>
      <c r="H37" s="21"/>
    </row>
    <row r="38" spans="1:8" ht="21" x14ac:dyDescent="0.35">
      <c r="A38" s="25">
        <f>+A37+0.01</f>
        <v>4.0199999999999996</v>
      </c>
      <c r="B38" s="24" t="s">
        <v>65</v>
      </c>
      <c r="C38" s="26">
        <f>106.83*2.5</f>
        <v>267.07499999999999</v>
      </c>
      <c r="D38" s="27" t="s">
        <v>25</v>
      </c>
      <c r="E38" s="55"/>
      <c r="F38" s="55"/>
      <c r="G38" s="55"/>
      <c r="H38" s="21"/>
    </row>
    <row r="39" spans="1:8" ht="21" x14ac:dyDescent="0.35">
      <c r="A39" s="27"/>
      <c r="B39" s="84"/>
      <c r="C39" s="26"/>
      <c r="D39" s="27"/>
      <c r="E39" s="55"/>
      <c r="F39" s="55"/>
      <c r="G39" s="55"/>
      <c r="H39" s="21"/>
    </row>
    <row r="40" spans="1:8" ht="21" x14ac:dyDescent="0.35">
      <c r="A40" s="28">
        <v>5</v>
      </c>
      <c r="B40" s="83" t="s">
        <v>32</v>
      </c>
      <c r="C40" s="26"/>
      <c r="D40" s="27"/>
      <c r="E40" s="55"/>
      <c r="F40" s="55"/>
      <c r="G40" s="55"/>
      <c r="H40" s="21"/>
    </row>
    <row r="41" spans="1:8" ht="21" x14ac:dyDescent="0.35">
      <c r="A41" s="25">
        <f>A40+0.01</f>
        <v>5.01</v>
      </c>
      <c r="B41" s="24" t="s">
        <v>33</v>
      </c>
      <c r="C41" s="26">
        <f>(207.03*0.2*2)+(18*0.2*2.55*2)</f>
        <v>101.17200000000001</v>
      </c>
      <c r="D41" s="27" t="s">
        <v>25</v>
      </c>
      <c r="E41" s="55"/>
      <c r="F41" s="55"/>
      <c r="G41" s="55"/>
      <c r="H41" s="21"/>
    </row>
    <row r="42" spans="1:8" ht="21" x14ac:dyDescent="0.35">
      <c r="A42" s="25">
        <f t="shared" ref="A42:A46" si="2">A41+0.01</f>
        <v>5.0199999999999996</v>
      </c>
      <c r="B42" s="24" t="s">
        <v>68</v>
      </c>
      <c r="C42" s="26">
        <f>2.5*106.83*2</f>
        <v>534.15</v>
      </c>
      <c r="D42" s="27" t="s">
        <v>25</v>
      </c>
      <c r="E42" s="55"/>
      <c r="F42" s="55"/>
      <c r="G42" s="55"/>
      <c r="H42" s="21"/>
    </row>
    <row r="43" spans="1:8" ht="21" x14ac:dyDescent="0.35">
      <c r="A43" s="25">
        <f t="shared" si="2"/>
        <v>5.0299999999999994</v>
      </c>
      <c r="B43" s="24" t="s">
        <v>64</v>
      </c>
      <c r="C43" s="26">
        <f>(106.83+(3.42*18))*0.2*2</f>
        <v>67.355999999999995</v>
      </c>
      <c r="D43" s="27" t="s">
        <v>25</v>
      </c>
      <c r="E43" s="55"/>
      <c r="F43" s="55"/>
      <c r="G43" s="55"/>
      <c r="H43" s="21"/>
    </row>
    <row r="44" spans="1:8" ht="21" x14ac:dyDescent="0.35">
      <c r="A44" s="25">
        <f t="shared" si="2"/>
        <v>5.0399999999999991</v>
      </c>
      <c r="B44" s="24" t="s">
        <v>34</v>
      </c>
      <c r="C44" s="26">
        <f>18*2.5*2</f>
        <v>90</v>
      </c>
      <c r="D44" s="27" t="s">
        <v>25</v>
      </c>
      <c r="E44" s="55"/>
      <c r="F44" s="55"/>
      <c r="G44" s="55"/>
      <c r="H44" s="21"/>
    </row>
    <row r="45" spans="1:8" ht="21" x14ac:dyDescent="0.35">
      <c r="A45" s="25">
        <f t="shared" si="2"/>
        <v>5.0499999999999989</v>
      </c>
      <c r="B45" s="24" t="s">
        <v>35</v>
      </c>
      <c r="C45" s="26">
        <f>(106.83+3.42*2)</f>
        <v>113.67</v>
      </c>
      <c r="D45" s="27" t="s">
        <v>3</v>
      </c>
      <c r="E45" s="55"/>
      <c r="F45" s="55"/>
      <c r="G45" s="55"/>
      <c r="H45" s="21"/>
    </row>
    <row r="46" spans="1:8" ht="21" x14ac:dyDescent="0.35">
      <c r="A46" s="25">
        <f t="shared" si="2"/>
        <v>5.0599999999999987</v>
      </c>
      <c r="B46" s="24" t="s">
        <v>38</v>
      </c>
      <c r="C46" s="26">
        <f>207.03-106.83</f>
        <v>100.2</v>
      </c>
      <c r="D46" s="27" t="s">
        <v>25</v>
      </c>
      <c r="E46" s="55"/>
      <c r="F46" s="55"/>
      <c r="G46" s="55"/>
      <c r="H46" s="21"/>
    </row>
    <row r="47" spans="1:8" ht="17.25" customHeight="1" x14ac:dyDescent="0.35">
      <c r="A47" s="27"/>
      <c r="B47" s="84"/>
      <c r="C47" s="26"/>
      <c r="D47" s="27"/>
      <c r="E47" s="55"/>
      <c r="F47" s="55"/>
      <c r="G47" s="55"/>
      <c r="H47" s="21"/>
    </row>
    <row r="48" spans="1:8" ht="21" x14ac:dyDescent="0.35">
      <c r="A48" s="28">
        <v>6</v>
      </c>
      <c r="B48" s="83" t="s">
        <v>36</v>
      </c>
      <c r="C48" s="26"/>
      <c r="D48" s="27"/>
      <c r="E48" s="55"/>
      <c r="F48" s="55"/>
      <c r="G48" s="55"/>
      <c r="H48" s="21"/>
    </row>
    <row r="49" spans="1:8" ht="21" x14ac:dyDescent="0.35">
      <c r="A49" s="25">
        <f>+A48+0.01</f>
        <v>6.01</v>
      </c>
      <c r="B49" s="24" t="s">
        <v>37</v>
      </c>
      <c r="C49" s="26">
        <f>207.03*2.5*2</f>
        <v>1035.1500000000001</v>
      </c>
      <c r="D49" s="27" t="s">
        <v>2</v>
      </c>
      <c r="E49" s="55"/>
      <c r="F49" s="55"/>
      <c r="G49" s="55"/>
      <c r="H49" s="21"/>
    </row>
    <row r="50" spans="1:8" ht="21" x14ac:dyDescent="0.35">
      <c r="A50" s="25">
        <f>+A49+0.01</f>
        <v>6.02</v>
      </c>
      <c r="B50" s="24" t="s">
        <v>42</v>
      </c>
      <c r="C50" s="26">
        <f>C49</f>
        <v>1035.1500000000001</v>
      </c>
      <c r="D50" s="27" t="s">
        <v>2</v>
      </c>
      <c r="E50" s="55"/>
      <c r="F50" s="55"/>
      <c r="G50" s="55"/>
      <c r="H50" s="21"/>
    </row>
    <row r="51" spans="1:8" ht="21" x14ac:dyDescent="0.35">
      <c r="A51" s="25">
        <f>+A50+0.01</f>
        <v>6.0299999999999994</v>
      </c>
      <c r="B51" s="24" t="s">
        <v>66</v>
      </c>
      <c r="C51" s="26">
        <f>32*16</f>
        <v>512</v>
      </c>
      <c r="D51" s="27" t="s">
        <v>2</v>
      </c>
      <c r="E51" s="55"/>
      <c r="F51" s="55"/>
      <c r="G51" s="55"/>
      <c r="H51" s="21"/>
    </row>
    <row r="52" spans="1:8" ht="21" x14ac:dyDescent="0.35">
      <c r="A52" s="25">
        <f t="shared" ref="A52:A53" si="3">+A51+0.01</f>
        <v>6.0399999999999991</v>
      </c>
      <c r="B52" s="84" t="s">
        <v>73</v>
      </c>
      <c r="C52" s="26">
        <v>1</v>
      </c>
      <c r="D52" s="27" t="s">
        <v>1</v>
      </c>
      <c r="E52" s="55"/>
      <c r="F52" s="55"/>
      <c r="G52" s="55"/>
      <c r="H52" s="21"/>
    </row>
    <row r="53" spans="1:8" ht="21" x14ac:dyDescent="0.35">
      <c r="A53" s="25">
        <f t="shared" si="3"/>
        <v>6.0499999999999989</v>
      </c>
      <c r="B53" s="84" t="s">
        <v>72</v>
      </c>
      <c r="C53" s="26">
        <v>1</v>
      </c>
      <c r="D53" s="27" t="s">
        <v>1</v>
      </c>
      <c r="E53" s="55"/>
      <c r="F53" s="55"/>
      <c r="G53" s="55"/>
      <c r="H53" s="21"/>
    </row>
    <row r="54" spans="1:8" ht="21" x14ac:dyDescent="0.35">
      <c r="A54" s="27"/>
      <c r="B54" s="84"/>
      <c r="C54" s="26"/>
      <c r="D54" s="27"/>
      <c r="E54" s="55"/>
      <c r="F54" s="55"/>
      <c r="G54" s="55"/>
      <c r="H54" s="21"/>
    </row>
    <row r="55" spans="1:8" ht="21" x14ac:dyDescent="0.35">
      <c r="A55" s="28">
        <v>7</v>
      </c>
      <c r="B55" s="83" t="s">
        <v>43</v>
      </c>
      <c r="C55" s="26"/>
      <c r="D55" s="27"/>
      <c r="E55" s="55"/>
      <c r="F55" s="55"/>
      <c r="G55" s="55"/>
      <c r="H55" s="21"/>
    </row>
    <row r="56" spans="1:8" ht="46.5" customHeight="1" x14ac:dyDescent="0.35">
      <c r="A56" s="25">
        <f>A55+0.01</f>
        <v>7.01</v>
      </c>
      <c r="B56" s="24" t="s">
        <v>62</v>
      </c>
      <c r="C56" s="26">
        <v>2</v>
      </c>
      <c r="D56" s="27" t="s">
        <v>1</v>
      </c>
      <c r="E56" s="55"/>
      <c r="F56" s="55"/>
      <c r="G56" s="55"/>
      <c r="H56" s="21"/>
    </row>
    <row r="57" spans="1:8" ht="21" x14ac:dyDescent="0.35">
      <c r="A57" s="27"/>
      <c r="B57" s="84"/>
      <c r="C57" s="26"/>
      <c r="D57" s="27"/>
      <c r="E57" s="55"/>
      <c r="F57" s="55"/>
      <c r="G57" s="55"/>
      <c r="H57" s="21"/>
    </row>
    <row r="58" spans="1:8" ht="21" x14ac:dyDescent="0.35">
      <c r="A58" s="28">
        <v>8</v>
      </c>
      <c r="B58" s="83" t="s">
        <v>44</v>
      </c>
      <c r="C58" s="26"/>
      <c r="D58" s="27"/>
      <c r="E58" s="55"/>
      <c r="F58" s="55"/>
      <c r="G58" s="55"/>
      <c r="H58" s="18"/>
    </row>
    <row r="59" spans="1:8" ht="21" x14ac:dyDescent="0.35">
      <c r="A59" s="25">
        <f>+A58+0.01</f>
        <v>8.01</v>
      </c>
      <c r="B59" s="24" t="s">
        <v>45</v>
      </c>
      <c r="C59" s="26">
        <v>1</v>
      </c>
      <c r="D59" s="27" t="s">
        <v>4</v>
      </c>
      <c r="E59" s="55"/>
      <c r="F59" s="55"/>
      <c r="G59" s="55"/>
      <c r="H59" s="21"/>
    </row>
    <row r="60" spans="1:8" ht="21.75" thickBot="1" x14ac:dyDescent="0.4">
      <c r="A60" s="27"/>
      <c r="B60" s="84"/>
      <c r="C60" s="27"/>
      <c r="D60" s="27"/>
      <c r="E60" s="55"/>
      <c r="F60" s="55"/>
      <c r="G60" s="55"/>
      <c r="H60" s="21"/>
    </row>
    <row r="61" spans="1:8" ht="21.75" thickBot="1" x14ac:dyDescent="0.4">
      <c r="A61" s="27"/>
      <c r="B61" s="85" t="s">
        <v>46</v>
      </c>
      <c r="C61" s="31"/>
      <c r="D61" s="32"/>
      <c r="E61" s="56"/>
      <c r="F61" s="56"/>
      <c r="G61" s="57"/>
      <c r="H61" s="21"/>
    </row>
    <row r="62" spans="1:8" ht="21.75" thickBot="1" x14ac:dyDescent="0.4">
      <c r="A62" s="33"/>
      <c r="B62" s="86"/>
      <c r="C62" s="33"/>
      <c r="D62" s="33"/>
      <c r="E62" s="58"/>
      <c r="F62" s="58"/>
      <c r="G62" s="58"/>
      <c r="H62" s="21"/>
    </row>
    <row r="63" spans="1:8" ht="21.75" thickBot="1" x14ac:dyDescent="0.4">
      <c r="A63" s="33"/>
      <c r="B63" s="34" t="s">
        <v>47</v>
      </c>
      <c r="C63" s="35"/>
      <c r="D63" s="36"/>
      <c r="E63" s="59"/>
      <c r="F63" s="59"/>
      <c r="G63" s="60"/>
      <c r="H63" s="21"/>
    </row>
    <row r="64" spans="1:8" ht="21" x14ac:dyDescent="0.35">
      <c r="A64" s="33"/>
      <c r="B64" s="37" t="s">
        <v>48</v>
      </c>
      <c r="C64" s="38"/>
      <c r="D64" s="39">
        <v>0.1</v>
      </c>
      <c r="E64" s="58"/>
      <c r="F64" s="58"/>
      <c r="G64" s="61">
        <f>+D64*$G$61</f>
        <v>0</v>
      </c>
      <c r="H64" s="21"/>
    </row>
    <row r="65" spans="1:9" ht="21" x14ac:dyDescent="0.35">
      <c r="A65" s="33"/>
      <c r="B65" s="37" t="s">
        <v>49</v>
      </c>
      <c r="C65" s="38"/>
      <c r="D65" s="39">
        <v>0.18</v>
      </c>
      <c r="E65" s="58"/>
      <c r="F65" s="58"/>
      <c r="G65" s="61">
        <f>+D65*G64</f>
        <v>0</v>
      </c>
      <c r="H65" s="21"/>
    </row>
    <row r="66" spans="1:9" ht="21" x14ac:dyDescent="0.35">
      <c r="A66" s="33"/>
      <c r="B66" s="37" t="s">
        <v>50</v>
      </c>
      <c r="C66" s="38"/>
      <c r="D66" s="39">
        <v>0.04</v>
      </c>
      <c r="E66" s="58"/>
      <c r="F66" s="58"/>
      <c r="G66" s="61">
        <f>+D66*G61</f>
        <v>0</v>
      </c>
      <c r="H66" s="21"/>
    </row>
    <row r="67" spans="1:9" ht="21" x14ac:dyDescent="0.35">
      <c r="A67" s="33"/>
      <c r="B67" s="37" t="s">
        <v>51</v>
      </c>
      <c r="C67" s="38"/>
      <c r="D67" s="39">
        <v>0.03</v>
      </c>
      <c r="E67" s="58"/>
      <c r="F67" s="58"/>
      <c r="G67" s="61">
        <f>+D67*G61</f>
        <v>0</v>
      </c>
      <c r="H67" s="21"/>
    </row>
    <row r="68" spans="1:9" ht="21" x14ac:dyDescent="0.35">
      <c r="A68" s="33"/>
      <c r="B68" s="37" t="s">
        <v>52</v>
      </c>
      <c r="C68" s="38"/>
      <c r="D68" s="39">
        <v>0.01</v>
      </c>
      <c r="E68" s="58"/>
      <c r="F68" s="58"/>
      <c r="G68" s="61">
        <f>+D68*G61</f>
        <v>0</v>
      </c>
      <c r="H68" s="21"/>
    </row>
    <row r="69" spans="1:9" ht="21" x14ac:dyDescent="0.35">
      <c r="A69" s="33"/>
      <c r="B69" s="37" t="s">
        <v>53</v>
      </c>
      <c r="C69" s="38"/>
      <c r="D69" s="39">
        <v>0.02</v>
      </c>
      <c r="E69" s="58"/>
      <c r="F69" s="58"/>
      <c r="G69" s="61">
        <f>+D69*G61</f>
        <v>0</v>
      </c>
      <c r="H69" s="21"/>
    </row>
    <row r="70" spans="1:9" ht="21" x14ac:dyDescent="0.35">
      <c r="A70" s="33"/>
      <c r="B70" s="37" t="s">
        <v>54</v>
      </c>
      <c r="C70" s="38"/>
      <c r="D70" s="39">
        <v>1E-3</v>
      </c>
      <c r="E70" s="58"/>
      <c r="F70" s="58"/>
      <c r="G70" s="61">
        <f>+D70*G61</f>
        <v>0</v>
      </c>
      <c r="H70" s="21"/>
    </row>
    <row r="71" spans="1:9" ht="21.75" thickBot="1" x14ac:dyDescent="0.4">
      <c r="A71" s="33"/>
      <c r="B71" s="37" t="s">
        <v>55</v>
      </c>
      <c r="C71" s="38"/>
      <c r="D71" s="39">
        <v>0.05</v>
      </c>
      <c r="E71" s="58"/>
      <c r="F71" s="58"/>
      <c r="G71" s="61">
        <f>+D71*G61</f>
        <v>0</v>
      </c>
      <c r="H71" s="21"/>
    </row>
    <row r="72" spans="1:9" ht="21.75" thickBot="1" x14ac:dyDescent="0.4">
      <c r="A72" s="33"/>
      <c r="B72" s="40"/>
      <c r="C72" s="41"/>
      <c r="D72" s="41"/>
      <c r="E72" s="62"/>
      <c r="F72" s="62"/>
      <c r="G72" s="63"/>
      <c r="H72" s="21"/>
    </row>
    <row r="73" spans="1:9" ht="21" x14ac:dyDescent="0.35">
      <c r="A73" s="33"/>
      <c r="B73" s="37" t="s">
        <v>56</v>
      </c>
      <c r="C73" s="38"/>
      <c r="D73" s="39">
        <v>0.05</v>
      </c>
      <c r="E73" s="58"/>
      <c r="F73" s="58"/>
      <c r="G73" s="61">
        <f>+D73*$G$61</f>
        <v>0</v>
      </c>
      <c r="H73" s="21"/>
    </row>
    <row r="74" spans="1:9" ht="21" x14ac:dyDescent="0.35">
      <c r="A74" s="33"/>
      <c r="B74" s="37" t="s">
        <v>57</v>
      </c>
      <c r="C74" s="38"/>
      <c r="D74" s="39">
        <v>0.18</v>
      </c>
      <c r="E74" s="58"/>
      <c r="F74" s="58"/>
      <c r="G74" s="61">
        <f>+D74*G73</f>
        <v>0</v>
      </c>
      <c r="H74" s="21"/>
    </row>
    <row r="75" spans="1:9" ht="21.75" thickBot="1" x14ac:dyDescent="0.4">
      <c r="A75" s="33"/>
      <c r="B75" s="86"/>
      <c r="C75" s="33"/>
      <c r="D75" s="33"/>
      <c r="E75" s="58"/>
      <c r="F75" s="58"/>
      <c r="G75" s="58"/>
      <c r="H75" s="21"/>
    </row>
    <row r="76" spans="1:9" ht="21.75" thickBot="1" x14ac:dyDescent="0.4">
      <c r="A76" s="33"/>
      <c r="B76" s="85" t="s">
        <v>58</v>
      </c>
      <c r="C76" s="31"/>
      <c r="D76" s="32"/>
      <c r="E76" s="56"/>
      <c r="F76" s="56"/>
      <c r="G76" s="64">
        <f>SUM(G64:G74)</f>
        <v>0</v>
      </c>
      <c r="H76" s="21"/>
    </row>
    <row r="77" spans="1:9" ht="21.75" thickBot="1" x14ac:dyDescent="0.4">
      <c r="A77" s="33"/>
      <c r="B77" s="87"/>
      <c r="C77" s="42"/>
      <c r="D77" s="43"/>
      <c r="E77" s="58"/>
      <c r="F77" s="58"/>
      <c r="G77" s="65"/>
      <c r="H77" s="21"/>
    </row>
    <row r="78" spans="1:9" ht="26.25" customHeight="1" thickBot="1" x14ac:dyDescent="0.4">
      <c r="A78" s="33"/>
      <c r="B78" s="85" t="s">
        <v>59</v>
      </c>
      <c r="C78" s="31"/>
      <c r="D78" s="32"/>
      <c r="E78" s="56"/>
      <c r="F78" s="56"/>
      <c r="G78" s="64">
        <f>+G61+G76</f>
        <v>0</v>
      </c>
      <c r="H78" s="21"/>
    </row>
    <row r="79" spans="1:9" ht="21" x14ac:dyDescent="0.35">
      <c r="A79" s="33"/>
      <c r="B79" s="86"/>
      <c r="C79" s="33"/>
      <c r="D79" s="33"/>
      <c r="E79" s="58"/>
      <c r="F79" s="58"/>
      <c r="G79" s="66"/>
      <c r="H79" s="22"/>
    </row>
    <row r="80" spans="1:9" ht="21" x14ac:dyDescent="0.35">
      <c r="A80" s="33"/>
      <c r="B80" s="86"/>
      <c r="C80" s="33"/>
      <c r="D80" s="33"/>
      <c r="E80" s="33"/>
      <c r="F80" s="33"/>
      <c r="G80" s="44"/>
      <c r="H80" s="22"/>
      <c r="I80" s="22"/>
    </row>
    <row r="81" spans="1:9" ht="21" x14ac:dyDescent="0.35">
      <c r="A81" s="33"/>
      <c r="B81" s="88" t="s">
        <v>60</v>
      </c>
      <c r="C81" s="46"/>
      <c r="D81" s="45" t="s">
        <v>61</v>
      </c>
      <c r="E81" s="47"/>
      <c r="F81" s="47"/>
      <c r="G81" s="44"/>
      <c r="H81" s="22"/>
      <c r="I81" s="22"/>
    </row>
    <row r="82" spans="1:9" ht="20.25" x14ac:dyDescent="0.3">
      <c r="A82" s="48"/>
      <c r="B82" s="89"/>
      <c r="C82" s="49"/>
      <c r="D82" s="50"/>
      <c r="E82" s="51"/>
      <c r="F82" s="44"/>
      <c r="G82" s="44"/>
      <c r="H82" s="22"/>
      <c r="I82" s="22"/>
    </row>
    <row r="83" spans="1:9" ht="21" x14ac:dyDescent="0.35">
      <c r="A83" s="52"/>
      <c r="B83" s="86"/>
      <c r="C83" s="49"/>
      <c r="D83" s="50"/>
      <c r="E83" s="51"/>
      <c r="F83" s="44"/>
      <c r="G83" s="44"/>
      <c r="H83" s="22"/>
      <c r="I83" s="22"/>
    </row>
    <row r="84" spans="1:9" ht="20.25" x14ac:dyDescent="0.3">
      <c r="A84" s="52"/>
      <c r="B84" s="88"/>
      <c r="C84" s="46"/>
      <c r="D84" s="45"/>
      <c r="E84" s="44"/>
      <c r="F84" s="44"/>
      <c r="G84" s="44"/>
      <c r="H84" s="22"/>
      <c r="I84" s="22"/>
    </row>
    <row r="85" spans="1:9" ht="20.25" x14ac:dyDescent="0.3">
      <c r="A85" s="48"/>
      <c r="B85" s="88"/>
      <c r="C85" s="46"/>
      <c r="D85" s="45"/>
      <c r="E85" s="53"/>
      <c r="F85" s="44"/>
      <c r="G85" s="44"/>
      <c r="H85" s="22"/>
      <c r="I85" s="22"/>
    </row>
    <row r="86" spans="1:9" ht="15.75" x14ac:dyDescent="0.25">
      <c r="A86" s="23"/>
      <c r="B86" s="90"/>
      <c r="C86" s="18"/>
      <c r="D86" s="18"/>
      <c r="E86" s="18"/>
      <c r="F86" s="18"/>
      <c r="G86" s="22"/>
      <c r="H86" s="22"/>
      <c r="I86" s="22"/>
    </row>
    <row r="87" spans="1:9" x14ac:dyDescent="0.25">
      <c r="G87" s="22"/>
      <c r="H87" s="22"/>
      <c r="I87" s="22"/>
    </row>
    <row r="88" spans="1:9" x14ac:dyDescent="0.25">
      <c r="G88" s="22"/>
      <c r="H88" s="22"/>
      <c r="I88" s="22"/>
    </row>
    <row r="89" spans="1:9" x14ac:dyDescent="0.25">
      <c r="G89" s="22"/>
      <c r="H89" s="22"/>
      <c r="I89" s="22"/>
    </row>
    <row r="90" spans="1:9" x14ac:dyDescent="0.25">
      <c r="G90" s="22"/>
      <c r="H90" s="22"/>
      <c r="I90" s="22"/>
    </row>
    <row r="91" spans="1:9" x14ac:dyDescent="0.25">
      <c r="G91" s="22"/>
      <c r="H91" s="22"/>
      <c r="I91" s="22"/>
    </row>
    <row r="92" spans="1:9" x14ac:dyDescent="0.25">
      <c r="G92" s="22"/>
      <c r="H92" s="22"/>
      <c r="I92" s="22"/>
    </row>
    <row r="93" spans="1:9" x14ac:dyDescent="0.25">
      <c r="G93" s="22"/>
      <c r="H93" s="22"/>
      <c r="I93" s="22"/>
    </row>
    <row r="94" spans="1:9" x14ac:dyDescent="0.25">
      <c r="G94" s="22"/>
      <c r="H94" s="22"/>
      <c r="I94" s="22"/>
    </row>
    <row r="95" spans="1:9" x14ac:dyDescent="0.25">
      <c r="G95" s="22"/>
      <c r="H95" s="22"/>
      <c r="I95" s="22"/>
    </row>
    <row r="96" spans="1:9" x14ac:dyDescent="0.25">
      <c r="G96" s="22"/>
      <c r="H96" s="22"/>
      <c r="I96" s="22"/>
    </row>
    <row r="97" spans="7:9" x14ac:dyDescent="0.25">
      <c r="G97" s="22"/>
      <c r="H97" s="22"/>
      <c r="I97" s="22"/>
    </row>
    <row r="98" spans="7:9" x14ac:dyDescent="0.25">
      <c r="G98" s="22"/>
      <c r="H98" s="22"/>
      <c r="I98" s="22"/>
    </row>
  </sheetData>
  <sheetProtection algorithmName="SHA-512" hashValue="Vw/BXDLztYhnd8zMQfod/exkmvSYOtJBgM5vv0JVvdsfqP8VvUTd73C19o75GWK0vwk3SO5398fzjF3TcWR1pw==" saltValue="Ndj2EifxObUplGw5UvSPvg==" spinCount="100000" sheet="1" objects="1" scenarios="1"/>
  <protectedRanges>
    <protectedRange sqref="E10:G11 E13:G15 E2:G2 E8:G8" name="Range1"/>
    <protectedRange sqref="E3:G6" name="Range1_3"/>
    <protectedRange sqref="E7:G7" name="Range1_2_1"/>
    <protectedRange sqref="E9:G9" name="Range1_2_2"/>
    <protectedRange sqref="E80:F80" name="Range1_1"/>
  </protectedRanges>
  <mergeCells count="9">
    <mergeCell ref="B9:G9"/>
    <mergeCell ref="B10:G10"/>
    <mergeCell ref="A17:G17"/>
    <mergeCell ref="A7:G7"/>
    <mergeCell ref="A2:G2"/>
    <mergeCell ref="A3:G3"/>
    <mergeCell ref="A4:G4"/>
    <mergeCell ref="A5:G5"/>
    <mergeCell ref="A6:G6"/>
  </mergeCells>
  <conditionalFormatting sqref="A3:A7">
    <cfRule type="duplicateValues" dxfId="23" priority="55"/>
    <cfRule type="duplicateValues" dxfId="22" priority="56"/>
  </conditionalFormatting>
  <conditionalFormatting sqref="A1:A18">
    <cfRule type="duplicateValues" dxfId="21" priority="53"/>
    <cfRule type="duplicateValues" dxfId="20" priority="54"/>
  </conditionalFormatting>
  <conditionalFormatting sqref="A62:G64">
    <cfRule type="duplicateValues" dxfId="19" priority="23"/>
    <cfRule type="duplicateValues" dxfId="18" priority="24"/>
  </conditionalFormatting>
  <conditionalFormatting sqref="A62:A86">
    <cfRule type="duplicateValues" dxfId="17" priority="21"/>
    <cfRule type="duplicateValues" dxfId="16" priority="22"/>
  </conditionalFormatting>
  <conditionalFormatting sqref="A19">
    <cfRule type="duplicateValues" dxfId="15" priority="17"/>
    <cfRule type="duplicateValues" dxfId="14" priority="18"/>
  </conditionalFormatting>
  <conditionalFormatting sqref="A24">
    <cfRule type="duplicateValues" dxfId="13" priority="15"/>
    <cfRule type="duplicateValues" dxfId="12" priority="16"/>
  </conditionalFormatting>
  <conditionalFormatting sqref="A30">
    <cfRule type="duplicateValues" dxfId="11" priority="13"/>
    <cfRule type="duplicateValues" dxfId="10" priority="14"/>
  </conditionalFormatting>
  <conditionalFormatting sqref="A36">
    <cfRule type="duplicateValues" dxfId="9" priority="11"/>
    <cfRule type="duplicateValues" dxfId="8" priority="12"/>
  </conditionalFormatting>
  <conditionalFormatting sqref="A40">
    <cfRule type="duplicateValues" dxfId="7" priority="9"/>
    <cfRule type="duplicateValues" dxfId="6" priority="10"/>
  </conditionalFormatting>
  <conditionalFormatting sqref="A48">
    <cfRule type="duplicateValues" dxfId="5" priority="7"/>
    <cfRule type="duplicateValues" dxfId="4" priority="8"/>
  </conditionalFormatting>
  <conditionalFormatting sqref="A55">
    <cfRule type="duplicateValues" dxfId="3" priority="5"/>
    <cfRule type="duplicateValues" dxfId="2" priority="6"/>
  </conditionalFormatting>
  <conditionalFormatting sqref="A58">
    <cfRule type="duplicateValues" dxfId="1" priority="3"/>
    <cfRule type="duplicateValues" dxfId="0" priority="4"/>
  </conditionalFormatting>
  <pageMargins left="0" right="0" top="0.74803149606299213" bottom="0.74803149606299213" header="0.31496062992125984" footer="0.31496062992125984"/>
  <pageSetup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</vt:lpstr>
      <vt:lpstr>Hoja3</vt:lpstr>
      <vt:lpstr>PRESUPUESTO!Área_de_impresión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ymoncion</dc:creator>
  <cp:lastModifiedBy>Judith López</cp:lastModifiedBy>
  <cp:lastPrinted>2019-09-05T20:58:28Z</cp:lastPrinted>
  <dcterms:created xsi:type="dcterms:W3CDTF">2019-06-13T15:10:48Z</dcterms:created>
  <dcterms:modified xsi:type="dcterms:W3CDTF">2019-10-30T16:48:40Z</dcterms:modified>
</cp:coreProperties>
</file>